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233" windowHeight="7967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5" i="1" l="1"/>
  <c r="D43" i="1"/>
  <c r="E43" i="1"/>
  <c r="D44" i="1"/>
  <c r="E44" i="1"/>
  <c r="C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A10" i="1"/>
  <c r="A11" i="1" s="1"/>
  <c r="D11" i="1" s="1"/>
  <c r="F44" i="1" l="1"/>
  <c r="G44" i="1" s="1"/>
  <c r="F43" i="1"/>
  <c r="G43" i="1" s="1"/>
  <c r="D10" i="1"/>
  <c r="E11" i="1" s="1"/>
  <c r="F11" i="1" s="1"/>
  <c r="A12" i="1"/>
  <c r="D12" i="1" s="1"/>
  <c r="E12" i="1" l="1"/>
  <c r="F12" i="1" s="1"/>
  <c r="E10" i="1"/>
  <c r="F10" i="1" s="1"/>
  <c r="A13" i="1"/>
  <c r="D13" i="1" s="1"/>
  <c r="E13" i="1" s="1"/>
  <c r="F13" i="1" s="1"/>
  <c r="A14" i="1" l="1"/>
  <c r="D14" i="1" s="1"/>
  <c r="E14" i="1" s="1"/>
  <c r="F14" i="1" s="1"/>
  <c r="A15" i="1" l="1"/>
  <c r="D15" i="1" s="1"/>
  <c r="E15" i="1" s="1"/>
  <c r="F15" i="1" s="1"/>
  <c r="A16" i="1" l="1"/>
  <c r="D16" i="1" s="1"/>
  <c r="E16" i="1" s="1"/>
  <c r="F16" i="1" s="1"/>
  <c r="A17" i="1" l="1"/>
  <c r="D17" i="1" s="1"/>
  <c r="E17" i="1" s="1"/>
  <c r="F17" i="1" s="1"/>
  <c r="A18" i="1" l="1"/>
  <c r="D18" i="1" s="1"/>
  <c r="E18" i="1" s="1"/>
  <c r="F18" i="1" s="1"/>
  <c r="A19" i="1" l="1"/>
  <c r="D19" i="1" s="1"/>
  <c r="E19" i="1" s="1"/>
  <c r="F19" i="1" s="1"/>
  <c r="A20" i="1" l="1"/>
  <c r="D20" i="1" s="1"/>
  <c r="E20" i="1" s="1"/>
  <c r="F20" i="1" s="1"/>
  <c r="A21" i="1" l="1"/>
  <c r="D21" i="1" s="1"/>
  <c r="E21" i="1" s="1"/>
  <c r="F21" i="1" s="1"/>
  <c r="A22" i="1" l="1"/>
  <c r="D22" i="1" s="1"/>
  <c r="E22" i="1" s="1"/>
  <c r="F22" i="1" s="1"/>
  <c r="A23" i="1" l="1"/>
  <c r="D23" i="1" s="1"/>
  <c r="E23" i="1" s="1"/>
  <c r="F23" i="1" s="1"/>
  <c r="A24" i="1" l="1"/>
  <c r="D24" i="1" s="1"/>
  <c r="E24" i="1" s="1"/>
  <c r="F24" i="1" s="1"/>
  <c r="C22" i="1"/>
  <c r="C21" i="1"/>
  <c r="C15" i="1"/>
  <c r="C20" i="1"/>
  <c r="C11" i="1"/>
  <c r="C13" i="1"/>
  <c r="C24" i="1"/>
  <c r="C19" i="1"/>
  <c r="C17" i="1"/>
  <c r="C14" i="1"/>
  <c r="C18" i="1"/>
  <c r="C12" i="1"/>
  <c r="C23" i="1"/>
  <c r="C16" i="1"/>
</calcChain>
</file>

<file path=xl/comments1.xml><?xml version="1.0" encoding="utf-8"?>
<comments xmlns="http://schemas.openxmlformats.org/spreadsheetml/2006/main">
  <authors>
    <author>GARDNER DENVER</author>
  </authors>
  <commentList>
    <comment ref="B43" authorId="0">
      <text>
        <r>
          <rPr>
            <b/>
            <sz val="8"/>
            <color indexed="81"/>
            <rFont val="Tahoma"/>
          </rPr>
          <t>Enter current pressure</t>
        </r>
      </text>
    </comment>
    <comment ref="C43" authorId="0">
      <text>
        <r>
          <rPr>
            <b/>
            <sz val="8"/>
            <color indexed="81"/>
            <rFont val="Tahoma"/>
          </rPr>
          <t>Enter lower target design pressure</t>
        </r>
      </text>
    </comment>
  </commentList>
</comments>
</file>

<file path=xl/sharedStrings.xml><?xml version="1.0" encoding="utf-8"?>
<sst xmlns="http://schemas.openxmlformats.org/spreadsheetml/2006/main" count="35" uniqueCount="34">
  <si>
    <t>start pressure</t>
  </si>
  <si>
    <t>% reduction</t>
  </si>
  <si>
    <t>Bar</t>
  </si>
  <si>
    <t>% / bar</t>
  </si>
  <si>
    <t>kW</t>
  </si>
  <si>
    <t>HEAD (adiabatic) = R x T1 x ( (k -1)/k ) x [ (P2 / P1) ^ ( (k -1)/k) - 1 ]</t>
  </si>
  <si>
    <t>where R = 53.33 and k = 1.4</t>
  </si>
  <si>
    <t>% Savings = [ 1 - (Proposed / Baseline) ] = [ 1 - ( P / B) ], where</t>
  </si>
  <si>
    <r>
      <t>P = HEAD (adiabatic), baseline = R x T1 x ( (k -1)/k ) x [ (</t>
    </r>
    <r>
      <rPr>
        <b/>
        <sz val="11"/>
        <color indexed="12"/>
        <rFont val="Arial Narrow"/>
        <family val="2"/>
      </rPr>
      <t>P2,b / P1,b</t>
    </r>
    <r>
      <rPr>
        <sz val="11"/>
        <rFont val="Arial Narrow"/>
      </rPr>
      <t>) ^ ( (k -1)/k ) - 1 ]</t>
    </r>
  </si>
  <si>
    <r>
      <t>B = HEAD (adiabatic), baseline = R x T1 x ( (k -1)/k ) x [ (</t>
    </r>
    <r>
      <rPr>
        <b/>
        <sz val="11"/>
        <color indexed="10"/>
        <rFont val="Arial Narrow"/>
        <family val="2"/>
      </rPr>
      <t>P2,p / P1,p</t>
    </r>
    <r>
      <rPr>
        <sz val="11"/>
        <rFont val="Arial Narrow"/>
      </rPr>
      <t>) ^ ( (k -1)/k ) - 1 ]</t>
    </r>
  </si>
  <si>
    <r>
      <t>P/B =  [ (</t>
    </r>
    <r>
      <rPr>
        <b/>
        <sz val="11"/>
        <color indexed="10"/>
        <rFont val="Arial Narrow"/>
        <family val="2"/>
      </rPr>
      <t>P2,p / P1,p</t>
    </r>
    <r>
      <rPr>
        <sz val="11"/>
        <rFont val="Arial Narrow"/>
      </rPr>
      <t>) ^ (k / (k -1) ) - 1] / [ (</t>
    </r>
    <r>
      <rPr>
        <b/>
        <sz val="11"/>
        <color indexed="12"/>
        <rFont val="Arial Narrow"/>
        <family val="2"/>
      </rPr>
      <t>P2,b / P1,b</t>
    </r>
    <r>
      <rPr>
        <sz val="11"/>
        <rFont val="Arial Narrow"/>
      </rPr>
      <t>) ^ ( (k -1)/k ) - 1 ] ]</t>
    </r>
  </si>
  <si>
    <r>
      <t>P/B =  [ (</t>
    </r>
    <r>
      <rPr>
        <b/>
        <sz val="11"/>
        <color indexed="10"/>
        <rFont val="Arial Narrow"/>
        <family val="2"/>
      </rPr>
      <t>P2,p / P1,p</t>
    </r>
    <r>
      <rPr>
        <sz val="11"/>
        <rFont val="Arial Narrow"/>
      </rPr>
      <t>) ^ (0.285) - 1] / [ (</t>
    </r>
    <r>
      <rPr>
        <b/>
        <sz val="11"/>
        <color indexed="12"/>
        <rFont val="Arial Narrow"/>
        <family val="2"/>
      </rPr>
      <t>P2,b / P1,b</t>
    </r>
    <r>
      <rPr>
        <sz val="11"/>
        <rFont val="Arial Narrow"/>
      </rPr>
      <t>) ^ (0.285) - 1 ] ]</t>
    </r>
  </si>
  <si>
    <r>
      <t>P/B =  [ (</t>
    </r>
    <r>
      <rPr>
        <b/>
        <sz val="11"/>
        <color indexed="10"/>
        <rFont val="Arial Narrow"/>
        <family val="2"/>
      </rPr>
      <t>P2,p</t>
    </r>
    <r>
      <rPr>
        <b/>
        <sz val="11"/>
        <color indexed="12"/>
        <rFont val="Arial Narrow"/>
        <family val="2"/>
      </rPr>
      <t xml:space="preserve"> </t>
    </r>
    <r>
      <rPr>
        <sz val="11"/>
        <rFont val="Arial Narrow"/>
        <family val="2"/>
      </rPr>
      <t>^ 0.285</t>
    </r>
    <r>
      <rPr>
        <b/>
        <sz val="11"/>
        <color indexed="12"/>
        <rFont val="Arial Narrow"/>
        <family val="2"/>
      </rPr>
      <t xml:space="preserve"> </t>
    </r>
    <r>
      <rPr>
        <sz val="11"/>
        <rFont val="Arial Narrow"/>
        <family val="2"/>
      </rPr>
      <t xml:space="preserve">- </t>
    </r>
    <r>
      <rPr>
        <b/>
        <sz val="11"/>
        <color indexed="10"/>
        <rFont val="Arial Narrow"/>
        <family val="2"/>
      </rPr>
      <t>P1,p</t>
    </r>
    <r>
      <rPr>
        <sz val="11"/>
        <rFont val="Arial Narrow"/>
      </rPr>
      <t xml:space="preserve"> ^ 0.285) ] / [ (</t>
    </r>
    <r>
      <rPr>
        <b/>
        <sz val="11"/>
        <color indexed="12"/>
        <rFont val="Arial Narrow"/>
        <family val="2"/>
      </rPr>
      <t xml:space="preserve">P2,b </t>
    </r>
    <r>
      <rPr>
        <sz val="11"/>
        <rFont val="Arial Narrow"/>
        <family val="2"/>
      </rPr>
      <t xml:space="preserve">^ 0.285) - </t>
    </r>
    <r>
      <rPr>
        <b/>
        <sz val="11"/>
        <color indexed="12"/>
        <rFont val="Arial Narrow"/>
        <family val="2"/>
      </rPr>
      <t>P1,b</t>
    </r>
    <r>
      <rPr>
        <sz val="11"/>
        <rFont val="Arial Narrow"/>
      </rPr>
      <t xml:space="preserve"> ^ 0.285) ]</t>
    </r>
  </si>
  <si>
    <t>Thus,</t>
  </si>
  <si>
    <r>
      <t>% Savings = [1 - (P / B) ] = 1 - [ (</t>
    </r>
    <r>
      <rPr>
        <b/>
        <sz val="11"/>
        <color indexed="10"/>
        <rFont val="Arial Narrow"/>
        <family val="2"/>
      </rPr>
      <t>P2, p</t>
    </r>
    <r>
      <rPr>
        <sz val="11"/>
        <rFont val="Arial Narrow"/>
      </rPr>
      <t>^0.285 - 14.7^0.285) / (</t>
    </r>
    <r>
      <rPr>
        <b/>
        <sz val="11"/>
        <color indexed="12"/>
        <rFont val="Arial Narrow"/>
        <family val="2"/>
      </rPr>
      <t>P2, b</t>
    </r>
    <r>
      <rPr>
        <sz val="11"/>
        <rFont val="Arial Narrow"/>
      </rPr>
      <t>^0.285 -14.7^0.285)]</t>
    </r>
  </si>
  <si>
    <t>P2,b</t>
  </si>
  <si>
    <t>P2,p</t>
  </si>
  <si>
    <t>B</t>
  </si>
  <si>
    <t>P</t>
  </si>
  <si>
    <t>Savings</t>
  </si>
  <si>
    <t>P2</t>
  </si>
  <si>
    <t>Pressure (PSI)</t>
  </si>
  <si>
    <t>Pressure (bar)</t>
  </si>
  <si>
    <t>fixed pct</t>
  </si>
  <si>
    <t>calc pct</t>
  </si>
  <si>
    <t>fixed pct kW</t>
  </si>
  <si>
    <t>calc pct kW</t>
  </si>
  <si>
    <t>Power reduction calculation caused by pressure reduction</t>
  </si>
  <si>
    <t>Reviewed by</t>
  </si>
  <si>
    <t>Pieter Eggermont</t>
  </si>
  <si>
    <t>Date</t>
  </si>
  <si>
    <t>Feature</t>
  </si>
  <si>
    <t>F#4193</t>
  </si>
  <si>
    <t>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</si>
</sst>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b/>
      <sz val="8"/>
      <color indexed="81"/>
      <name val="Tahoma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2" fontId="0" fillId="2" borderId="2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2" fillId="3" borderId="4" xfId="2" applyFill="1" applyBorder="1"/>
    <xf numFmtId="0" fontId="6" fillId="4" borderId="1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right"/>
    </xf>
    <xf numFmtId="0" fontId="7" fillId="5" borderId="1" xfId="2" applyFont="1" applyFill="1" applyBorder="1" applyAlignment="1" applyProtection="1">
      <alignment horizontal="center"/>
      <protection locked="0"/>
    </xf>
    <xf numFmtId="0" fontId="2" fillId="3" borderId="0" xfId="2" applyFill="1" applyBorder="1" applyAlignment="1">
      <alignment horizontal="center"/>
    </xf>
    <xf numFmtId="10" fontId="6" fillId="3" borderId="5" xfId="1" applyNumberFormat="1" applyFont="1" applyFill="1" applyBorder="1" applyAlignment="1">
      <alignment horizontal="center"/>
    </xf>
    <xf numFmtId="0" fontId="2" fillId="3" borderId="6" xfId="2" applyFill="1" applyBorder="1"/>
    <xf numFmtId="10" fontId="6" fillId="3" borderId="7" xfId="1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2" fillId="0" borderId="0" xfId="2" applyBorder="1"/>
    <xf numFmtId="0" fontId="2" fillId="0" borderId="9" xfId="2" applyBorder="1"/>
    <xf numFmtId="0" fontId="0" fillId="0" borderId="0" xfId="0" applyBorder="1"/>
    <xf numFmtId="10" fontId="0" fillId="0" borderId="0" xfId="0" applyNumberFormat="1" applyBorder="1"/>
    <xf numFmtId="0" fontId="0" fillId="0" borderId="6" xfId="0" applyBorder="1"/>
    <xf numFmtId="2" fontId="0" fillId="0" borderId="6" xfId="0" applyNumberFormat="1" applyBorder="1"/>
    <xf numFmtId="0" fontId="0" fillId="0" borderId="11" xfId="0" applyBorder="1"/>
    <xf numFmtId="2" fontId="0" fillId="0" borderId="0" xfId="0" applyNumberFormat="1" applyBorder="1"/>
    <xf numFmtId="0" fontId="0" fillId="0" borderId="9" xfId="0" applyBorder="1"/>
    <xf numFmtId="0" fontId="11" fillId="10" borderId="3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10" borderId="0" xfId="0" applyFont="1" applyFill="1" applyAlignment="1">
      <alignment horizontal="center"/>
    </xf>
  </cellXfs>
  <cellStyles count="3">
    <cellStyle name="Normal" xfId="0" builtinId="0"/>
    <cellStyle name="Normal_Pressure Reduction Savings Calculator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fixed pct</c:v>
          </c:tx>
          <c:cat>
            <c:numRef>
              <c:f>Sheet1!$A$10:$A$24</c:f>
              <c:numCache>
                <c:formatCode>General</c:formatCode>
                <c:ptCount val="15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Sheet1!$B$10:$B$24</c:f>
              <c:numCache>
                <c:formatCode>0.00</c:formatCode>
                <c:ptCount val="15"/>
                <c:pt idx="0">
                  <c:v>100</c:v>
                </c:pt>
                <c:pt idx="1">
                  <c:v>95</c:v>
                </c:pt>
                <c:pt idx="2">
                  <c:v>90.25</c:v>
                </c:pt>
                <c:pt idx="3">
                  <c:v>85.737499999999997</c:v>
                </c:pt>
                <c:pt idx="4">
                  <c:v>81.450624999999988</c:v>
                </c:pt>
                <c:pt idx="5">
                  <c:v>77.378093749999991</c:v>
                </c:pt>
                <c:pt idx="6">
                  <c:v>73.509189062499985</c:v>
                </c:pt>
                <c:pt idx="7">
                  <c:v>69.833729609374984</c:v>
                </c:pt>
                <c:pt idx="8">
                  <c:v>66.342043128906226</c:v>
                </c:pt>
                <c:pt idx="9">
                  <c:v>63.024940972460911</c:v>
                </c:pt>
                <c:pt idx="10">
                  <c:v>59.873693923837862</c:v>
                </c:pt>
                <c:pt idx="11">
                  <c:v>56.880009227645964</c:v>
                </c:pt>
                <c:pt idx="12">
                  <c:v>54.036008766263663</c:v>
                </c:pt>
                <c:pt idx="13">
                  <c:v>51.334208327950478</c:v>
                </c:pt>
                <c:pt idx="14">
                  <c:v>48.767497911552951</c:v>
                </c:pt>
              </c:numCache>
            </c:numRef>
          </c:val>
          <c:smooth val="0"/>
        </c:ser>
        <c:ser>
          <c:idx val="1"/>
          <c:order val="1"/>
          <c:tx>
            <c:v>fixed pct kW</c:v>
          </c:tx>
          <c:cat>
            <c:numRef>
              <c:f>Sheet1!$A$10:$A$24</c:f>
              <c:numCache>
                <c:formatCode>General</c:formatCode>
                <c:ptCount val="15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Sheet1!$C$10:$C$24</c:f>
              <c:numCache>
                <c:formatCode>0.00</c:formatCode>
                <c:ptCount val="15"/>
                <c:pt idx="0">
                  <c:v>200</c:v>
                </c:pt>
                <c:pt idx="1">
                  <c:v>190</c:v>
                </c:pt>
                <c:pt idx="2">
                  <c:v>180.5</c:v>
                </c:pt>
                <c:pt idx="3">
                  <c:v>171.47499999999999</c:v>
                </c:pt>
                <c:pt idx="4">
                  <c:v>162.90124999999998</c:v>
                </c:pt>
                <c:pt idx="5">
                  <c:v>154.75618749999998</c:v>
                </c:pt>
                <c:pt idx="6">
                  <c:v>147.01837812499997</c:v>
                </c:pt>
                <c:pt idx="7">
                  <c:v>139.66745921874997</c:v>
                </c:pt>
                <c:pt idx="8">
                  <c:v>132.68408625781245</c:v>
                </c:pt>
                <c:pt idx="9">
                  <c:v>126.04988194492182</c:v>
                </c:pt>
                <c:pt idx="10">
                  <c:v>119.74738784767572</c:v>
                </c:pt>
                <c:pt idx="11">
                  <c:v>113.76001845529191</c:v>
                </c:pt>
                <c:pt idx="12">
                  <c:v>108.07201753252734</c:v>
                </c:pt>
                <c:pt idx="13">
                  <c:v>102.66841665590094</c:v>
                </c:pt>
                <c:pt idx="14">
                  <c:v>97.534995823105916</c:v>
                </c:pt>
              </c:numCache>
            </c:numRef>
          </c:val>
          <c:smooth val="0"/>
        </c:ser>
        <c:ser>
          <c:idx val="2"/>
          <c:order val="2"/>
          <c:tx>
            <c:v>calc pct</c:v>
          </c:tx>
          <c:val>
            <c:numRef>
              <c:f>Sheet1!$E$10:$E$24</c:f>
              <c:numCache>
                <c:formatCode>0.00</c:formatCode>
                <c:ptCount val="15"/>
                <c:pt idx="0">
                  <c:v>100</c:v>
                </c:pt>
                <c:pt idx="1">
                  <c:v>96.03334295849794</c:v>
                </c:pt>
                <c:pt idx="2">
                  <c:v>91.842667055979732</c:v>
                </c:pt>
                <c:pt idx="3">
                  <c:v>87.39496676554802</c:v>
                </c:pt>
                <c:pt idx="4">
                  <c:v>82.64880451525876</c:v>
                </c:pt>
                <c:pt idx="5">
                  <c:v>77.551052723463272</c:v>
                </c:pt>
                <c:pt idx="6">
                  <c:v>72.031850015551129</c:v>
                </c:pt>
                <c:pt idx="7">
                  <c:v>65.996426513535326</c:v>
                </c:pt>
                <c:pt idx="8">
                  <c:v>59.311078555340742</c:v>
                </c:pt>
                <c:pt idx="9">
                  <c:v>51.777288791725674</c:v>
                </c:pt>
                <c:pt idx="10">
                  <c:v>43.079119080149432</c:v>
                </c:pt>
                <c:pt idx="11">
                  <c:v>32.660684099949819</c:v>
                </c:pt>
                <c:pt idx="12">
                  <c:v>19.374369283370118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calc pct kW</c:v>
          </c:tx>
          <c:val>
            <c:numRef>
              <c:f>Sheet1!$F$10:$F$24</c:f>
              <c:numCache>
                <c:formatCode>0.00</c:formatCode>
                <c:ptCount val="15"/>
                <c:pt idx="0">
                  <c:v>200</c:v>
                </c:pt>
                <c:pt idx="1">
                  <c:v>192.06668591699588</c:v>
                </c:pt>
                <c:pt idx="2">
                  <c:v>183.68533411195946</c:v>
                </c:pt>
                <c:pt idx="3">
                  <c:v>174.78993353109604</c:v>
                </c:pt>
                <c:pt idx="4">
                  <c:v>165.29760903051752</c:v>
                </c:pt>
                <c:pt idx="5">
                  <c:v>155.10210544692654</c:v>
                </c:pt>
                <c:pt idx="6">
                  <c:v>144.06370003110226</c:v>
                </c:pt>
                <c:pt idx="7">
                  <c:v>131.99285302707065</c:v>
                </c:pt>
                <c:pt idx="8">
                  <c:v>118.62215711068148</c:v>
                </c:pt>
                <c:pt idx="9">
                  <c:v>103.55457758345136</c:v>
                </c:pt>
                <c:pt idx="10">
                  <c:v>86.158238160298865</c:v>
                </c:pt>
                <c:pt idx="11">
                  <c:v>65.321368199899638</c:v>
                </c:pt>
                <c:pt idx="12">
                  <c:v>38.748738566740236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63264"/>
        <c:axId val="140364800"/>
      </c:lineChart>
      <c:catAx>
        <c:axId val="1403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64800"/>
        <c:crosses val="autoZero"/>
        <c:auto val="1"/>
        <c:lblAlgn val="ctr"/>
        <c:lblOffset val="100"/>
        <c:noMultiLvlLbl val="0"/>
      </c:catAx>
      <c:valAx>
        <c:axId val="140364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36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81491</xdr:colOff>
      <xdr:row>5</xdr:row>
      <xdr:rowOff>56091</xdr:rowOff>
    </xdr:from>
    <xdr:to>
      <xdr:col>15</xdr:col>
      <xdr:colOff>629708</xdr:colOff>
      <xdr:row>23</xdr:row>
      <xdr:rowOff>170391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0</xdr:colOff>
      <xdr:row>5</xdr:row>
      <xdr:rowOff>0</xdr:rowOff>
    </xdr:from>
    <xdr:to>
      <xdr:col>29</xdr:col>
      <xdr:colOff>142875</xdr:colOff>
      <xdr:row>33</xdr:row>
      <xdr:rowOff>161925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49025" y="571500"/>
          <a:ext cx="8553450" cy="5591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571500</xdr:colOff>
      <xdr:row>5</xdr:row>
      <xdr:rowOff>38100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30050" y="190500"/>
          <a:ext cx="5934075" cy="419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5"/>
  <sheetViews>
    <sheetView tabSelected="1" workbookViewId="0">
      <selection activeCell="G11" sqref="G11"/>
    </sheetView>
  </sheetViews>
  <sheetFormatPr defaultRowHeight="14.35" x14ac:dyDescent="0.5"/>
  <cols>
    <col min="1" max="1" width="13.29296875" bestFit="1" customWidth="1"/>
    <col min="2" max="2" width="9.1171875" style="3"/>
    <col min="3" max="3" width="12" style="3" bestFit="1" customWidth="1"/>
    <col min="4" max="4" width="13.41015625" bestFit="1" customWidth="1"/>
    <col min="6" max="6" width="10.703125" bestFit="1" customWidth="1"/>
    <col min="18" max="18" width="18.703125" customWidth="1"/>
    <col min="19" max="19" width="16" customWidth="1"/>
  </cols>
  <sheetData>
    <row r="1" spans="1:16" ht="14.35" customHeight="1" x14ac:dyDescent="0.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4.35" customHeight="1" x14ac:dyDescent="0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4.35" customHeight="1" x14ac:dyDescent="0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6" x14ac:dyDescent="0.5">
      <c r="A5" t="s">
        <v>0</v>
      </c>
      <c r="B5" s="1">
        <v>13</v>
      </c>
      <c r="C5" s="3" t="s">
        <v>2</v>
      </c>
    </row>
    <row r="6" spans="1:16" x14ac:dyDescent="0.5">
      <c r="A6" t="s">
        <v>1</v>
      </c>
      <c r="B6" s="2">
        <v>5</v>
      </c>
      <c r="C6" s="3" t="s">
        <v>3</v>
      </c>
    </row>
    <row r="7" spans="1:16" x14ac:dyDescent="0.5">
      <c r="A7" t="s">
        <v>4</v>
      </c>
      <c r="B7" s="2">
        <v>200</v>
      </c>
      <c r="C7" s="3" t="s">
        <v>4</v>
      </c>
    </row>
    <row r="9" spans="1:16" x14ac:dyDescent="0.5">
      <c r="A9" t="s">
        <v>22</v>
      </c>
      <c r="B9" s="3" t="s">
        <v>23</v>
      </c>
      <c r="C9" s="3" t="s">
        <v>25</v>
      </c>
      <c r="D9" t="s">
        <v>21</v>
      </c>
      <c r="E9" t="s">
        <v>24</v>
      </c>
      <c r="F9" t="s">
        <v>26</v>
      </c>
    </row>
    <row r="10" spans="1:16" x14ac:dyDescent="0.5">
      <c r="A10">
        <f>$B$5</f>
        <v>13</v>
      </c>
      <c r="B10" s="13">
        <v>100</v>
      </c>
      <c r="C10" s="12">
        <f>$B$7*B10/100</f>
        <v>200</v>
      </c>
      <c r="D10">
        <f>A10*14.5</f>
        <v>188.5</v>
      </c>
      <c r="E10" s="14">
        <f>(1-((((($D$10+14.7)/14.7)^0.286)-(((D10+14.7)/14.7)^0.286))/(((($D$10+14.7)/14.7)^0.286)-1)))*100</f>
        <v>100</v>
      </c>
      <c r="F10" s="15">
        <f>$B$7*E10/100</f>
        <v>200</v>
      </c>
    </row>
    <row r="11" spans="1:16" x14ac:dyDescent="0.5">
      <c r="A11">
        <f>IF(A10&gt;0,A10-1,0)</f>
        <v>12</v>
      </c>
      <c r="B11" s="13">
        <f>B10*((100-$B$6)/100)</f>
        <v>95</v>
      </c>
      <c r="C11" s="12">
        <f>$C$10*B11/100</f>
        <v>190</v>
      </c>
      <c r="D11">
        <f t="shared" ref="D11:D24" si="0">A11*14.5</f>
        <v>174</v>
      </c>
      <c r="E11" s="14">
        <f t="shared" ref="E11:E24" si="1">(1-((((($D$10+14.7)/14.7)^0.286)-(((D11+14.7)/14.7)^0.286))/(((($D$10+14.7)/14.7)^0.286)-1)))*100</f>
        <v>96.03334295849794</v>
      </c>
      <c r="F11" s="15">
        <f t="shared" ref="F11:F24" si="2">$B$7*E11/100</f>
        <v>192.06668591699588</v>
      </c>
    </row>
    <row r="12" spans="1:16" x14ac:dyDescent="0.5">
      <c r="A12">
        <f t="shared" ref="A12:A24" si="3">IF(A11&gt;0,A11-1,0)</f>
        <v>11</v>
      </c>
      <c r="B12" s="13">
        <f t="shared" ref="B12:B24" si="4">B11*((100-$B$6)/100)</f>
        <v>90.25</v>
      </c>
      <c r="C12" s="12">
        <f t="shared" ref="C12:C24" si="5">$C$10*B12/100</f>
        <v>180.5</v>
      </c>
      <c r="D12">
        <f t="shared" si="0"/>
        <v>159.5</v>
      </c>
      <c r="E12" s="14">
        <f t="shared" si="1"/>
        <v>91.842667055979732</v>
      </c>
      <c r="F12" s="15">
        <f t="shared" si="2"/>
        <v>183.68533411195946</v>
      </c>
    </row>
    <row r="13" spans="1:16" x14ac:dyDescent="0.5">
      <c r="A13">
        <f t="shared" si="3"/>
        <v>10</v>
      </c>
      <c r="B13" s="13">
        <f t="shared" si="4"/>
        <v>85.737499999999997</v>
      </c>
      <c r="C13" s="12">
        <f t="shared" si="5"/>
        <v>171.47499999999999</v>
      </c>
      <c r="D13">
        <f t="shared" si="0"/>
        <v>145</v>
      </c>
      <c r="E13" s="14">
        <f t="shared" si="1"/>
        <v>87.39496676554802</v>
      </c>
      <c r="F13" s="15">
        <f t="shared" si="2"/>
        <v>174.78993353109604</v>
      </c>
    </row>
    <row r="14" spans="1:16" x14ac:dyDescent="0.5">
      <c r="A14">
        <f t="shared" si="3"/>
        <v>9</v>
      </c>
      <c r="B14" s="13">
        <f t="shared" si="4"/>
        <v>81.450624999999988</v>
      </c>
      <c r="C14" s="12">
        <f t="shared" si="5"/>
        <v>162.90124999999998</v>
      </c>
      <c r="D14">
        <f t="shared" si="0"/>
        <v>130.5</v>
      </c>
      <c r="E14" s="14">
        <f t="shared" si="1"/>
        <v>82.64880451525876</v>
      </c>
      <c r="F14" s="15">
        <f t="shared" si="2"/>
        <v>165.29760903051752</v>
      </c>
    </row>
    <row r="15" spans="1:16" x14ac:dyDescent="0.5">
      <c r="A15">
        <f t="shared" si="3"/>
        <v>8</v>
      </c>
      <c r="B15" s="13">
        <f t="shared" si="4"/>
        <v>77.378093749999991</v>
      </c>
      <c r="C15" s="12">
        <f t="shared" si="5"/>
        <v>154.75618749999998</v>
      </c>
      <c r="D15">
        <f t="shared" si="0"/>
        <v>116</v>
      </c>
      <c r="E15" s="14">
        <f t="shared" si="1"/>
        <v>77.551052723463272</v>
      </c>
      <c r="F15" s="15">
        <f t="shared" si="2"/>
        <v>155.10210544692654</v>
      </c>
    </row>
    <row r="16" spans="1:16" x14ac:dyDescent="0.5">
      <c r="A16">
        <f t="shared" si="3"/>
        <v>7</v>
      </c>
      <c r="B16" s="13">
        <f t="shared" si="4"/>
        <v>73.509189062499985</v>
      </c>
      <c r="C16" s="12">
        <f t="shared" si="5"/>
        <v>147.01837812499997</v>
      </c>
      <c r="D16">
        <f t="shared" si="0"/>
        <v>101.5</v>
      </c>
      <c r="E16" s="14">
        <f t="shared" si="1"/>
        <v>72.031850015551129</v>
      </c>
      <c r="F16" s="15">
        <f t="shared" si="2"/>
        <v>144.06370003110226</v>
      </c>
    </row>
    <row r="17" spans="1:11" x14ac:dyDescent="0.5">
      <c r="A17">
        <f t="shared" si="3"/>
        <v>6</v>
      </c>
      <c r="B17" s="13">
        <f t="shared" si="4"/>
        <v>69.833729609374984</v>
      </c>
      <c r="C17" s="12">
        <f t="shared" si="5"/>
        <v>139.66745921874997</v>
      </c>
      <c r="D17">
        <f t="shared" si="0"/>
        <v>87</v>
      </c>
      <c r="E17" s="14">
        <f t="shared" si="1"/>
        <v>65.996426513535326</v>
      </c>
      <c r="F17" s="15">
        <f t="shared" si="2"/>
        <v>131.99285302707065</v>
      </c>
    </row>
    <row r="18" spans="1:11" x14ac:dyDescent="0.5">
      <c r="A18">
        <f t="shared" si="3"/>
        <v>5</v>
      </c>
      <c r="B18" s="13">
        <f t="shared" si="4"/>
        <v>66.342043128906226</v>
      </c>
      <c r="C18" s="12">
        <f t="shared" si="5"/>
        <v>132.68408625781245</v>
      </c>
      <c r="D18">
        <f t="shared" si="0"/>
        <v>72.5</v>
      </c>
      <c r="E18" s="14">
        <f t="shared" si="1"/>
        <v>59.311078555340742</v>
      </c>
      <c r="F18" s="15">
        <f t="shared" si="2"/>
        <v>118.62215711068148</v>
      </c>
    </row>
    <row r="19" spans="1:11" x14ac:dyDescent="0.5">
      <c r="A19">
        <f t="shared" si="3"/>
        <v>4</v>
      </c>
      <c r="B19" s="13">
        <f t="shared" si="4"/>
        <v>63.024940972460911</v>
      </c>
      <c r="C19" s="12">
        <f t="shared" si="5"/>
        <v>126.04988194492182</v>
      </c>
      <c r="D19">
        <f t="shared" si="0"/>
        <v>58</v>
      </c>
      <c r="E19" s="14">
        <f t="shared" si="1"/>
        <v>51.777288791725674</v>
      </c>
      <c r="F19" s="15">
        <f t="shared" si="2"/>
        <v>103.55457758345136</v>
      </c>
    </row>
    <row r="20" spans="1:11" x14ac:dyDescent="0.5">
      <c r="A20">
        <f t="shared" si="3"/>
        <v>3</v>
      </c>
      <c r="B20" s="13">
        <f t="shared" si="4"/>
        <v>59.873693923837862</v>
      </c>
      <c r="C20" s="12">
        <f t="shared" si="5"/>
        <v>119.74738784767572</v>
      </c>
      <c r="D20">
        <f t="shared" si="0"/>
        <v>43.5</v>
      </c>
      <c r="E20" s="14">
        <f t="shared" si="1"/>
        <v>43.079119080149432</v>
      </c>
      <c r="F20" s="15">
        <f t="shared" si="2"/>
        <v>86.158238160298865</v>
      </c>
    </row>
    <row r="21" spans="1:11" x14ac:dyDescent="0.5">
      <c r="A21">
        <f t="shared" si="3"/>
        <v>2</v>
      </c>
      <c r="B21" s="13">
        <f t="shared" si="4"/>
        <v>56.880009227645964</v>
      </c>
      <c r="C21" s="12">
        <f t="shared" si="5"/>
        <v>113.76001845529191</v>
      </c>
      <c r="D21">
        <f t="shared" si="0"/>
        <v>29</v>
      </c>
      <c r="E21" s="14">
        <f t="shared" si="1"/>
        <v>32.660684099949819</v>
      </c>
      <c r="F21" s="15">
        <f t="shared" si="2"/>
        <v>65.321368199899638</v>
      </c>
    </row>
    <row r="22" spans="1:11" x14ac:dyDescent="0.5">
      <c r="A22">
        <f t="shared" si="3"/>
        <v>1</v>
      </c>
      <c r="B22" s="13">
        <f t="shared" si="4"/>
        <v>54.036008766263663</v>
      </c>
      <c r="C22" s="12">
        <f t="shared" si="5"/>
        <v>108.07201753252734</v>
      </c>
      <c r="D22">
        <f t="shared" si="0"/>
        <v>14.5</v>
      </c>
      <c r="E22" s="14">
        <f t="shared" si="1"/>
        <v>19.374369283370118</v>
      </c>
      <c r="F22" s="15">
        <f t="shared" si="2"/>
        <v>38.748738566740236</v>
      </c>
    </row>
    <row r="23" spans="1:11" x14ac:dyDescent="0.5">
      <c r="A23">
        <f t="shared" si="3"/>
        <v>0</v>
      </c>
      <c r="B23" s="13">
        <f t="shared" si="4"/>
        <v>51.334208327950478</v>
      </c>
      <c r="C23" s="12">
        <f t="shared" si="5"/>
        <v>102.66841665590094</v>
      </c>
      <c r="D23">
        <f t="shared" si="0"/>
        <v>0</v>
      </c>
      <c r="E23" s="14">
        <f t="shared" si="1"/>
        <v>0</v>
      </c>
      <c r="F23" s="15">
        <f t="shared" si="2"/>
        <v>0</v>
      </c>
    </row>
    <row r="24" spans="1:11" x14ac:dyDescent="0.5">
      <c r="A24">
        <f t="shared" si="3"/>
        <v>0</v>
      </c>
      <c r="B24" s="13">
        <f t="shared" si="4"/>
        <v>48.767497911552951</v>
      </c>
      <c r="C24" s="12">
        <f t="shared" si="5"/>
        <v>97.534995823105916</v>
      </c>
      <c r="D24">
        <f t="shared" si="0"/>
        <v>0</v>
      </c>
      <c r="E24" s="14">
        <f t="shared" si="1"/>
        <v>0</v>
      </c>
      <c r="F24" s="15">
        <f t="shared" si="2"/>
        <v>0</v>
      </c>
    </row>
    <row r="26" spans="1:11" ht="14.35" customHeight="1" x14ac:dyDescent="0.5">
      <c r="A26" s="31" t="s">
        <v>33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ht="14.35" customHeight="1" x14ac:dyDescent="0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x14ac:dyDescent="0.5">
      <c r="A28" s="18"/>
      <c r="B28" s="23"/>
      <c r="C28" s="23"/>
      <c r="D28" s="18"/>
      <c r="E28" s="18"/>
      <c r="F28" s="18"/>
      <c r="G28" s="18"/>
      <c r="H28" s="18"/>
      <c r="I28" s="18"/>
      <c r="J28" s="18"/>
      <c r="K28" s="24"/>
    </row>
    <row r="29" spans="1:11" x14ac:dyDescent="0.5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5">
      <c r="A30" s="16"/>
      <c r="B30" s="16" t="s">
        <v>6</v>
      </c>
      <c r="C30" s="16"/>
      <c r="D30" s="16"/>
      <c r="E30" s="16"/>
      <c r="F30" s="16"/>
      <c r="G30" s="16"/>
      <c r="H30" s="16"/>
      <c r="I30" s="16"/>
      <c r="J30" s="16"/>
      <c r="K30" s="17"/>
    </row>
    <row r="31" spans="1:11" x14ac:dyDescent="0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x14ac:dyDescent="0.5">
      <c r="A32" s="16" t="s">
        <v>7</v>
      </c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20" x14ac:dyDescent="0.5">
      <c r="A33" s="16"/>
      <c r="B33" s="16" t="s">
        <v>8</v>
      </c>
      <c r="C33" s="16"/>
      <c r="D33" s="16"/>
      <c r="E33" s="16"/>
      <c r="F33" s="16"/>
      <c r="G33" s="16"/>
      <c r="H33" s="16"/>
      <c r="I33" s="16"/>
      <c r="J33" s="16"/>
      <c r="K33" s="17"/>
    </row>
    <row r="34" spans="1:20" x14ac:dyDescent="0.5">
      <c r="A34" s="16"/>
      <c r="B34" s="16" t="s">
        <v>9</v>
      </c>
      <c r="C34" s="16"/>
      <c r="D34" s="16"/>
      <c r="E34" s="16"/>
      <c r="F34" s="16"/>
      <c r="G34" s="16"/>
      <c r="H34" s="16"/>
      <c r="I34" s="16"/>
      <c r="J34" s="16"/>
      <c r="K34" s="17"/>
    </row>
    <row r="35" spans="1:20" x14ac:dyDescent="0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7">
        <f>(1.4-1)/1.4</f>
        <v>0.28571428571428564</v>
      </c>
    </row>
    <row r="36" spans="1:20" x14ac:dyDescent="0.5">
      <c r="A36" s="16"/>
      <c r="B36" s="16" t="s">
        <v>10</v>
      </c>
      <c r="C36" s="16"/>
      <c r="D36" s="16"/>
      <c r="E36" s="16"/>
      <c r="F36" s="16"/>
      <c r="G36" s="16"/>
      <c r="H36" s="16"/>
      <c r="I36" s="16"/>
      <c r="J36" s="16"/>
      <c r="K36" s="17"/>
    </row>
    <row r="37" spans="1:20" x14ac:dyDescent="0.5">
      <c r="A37" s="16"/>
      <c r="B37" s="16" t="s">
        <v>11</v>
      </c>
      <c r="C37" s="16"/>
      <c r="D37" s="16"/>
      <c r="E37" s="16"/>
      <c r="F37" s="16"/>
      <c r="G37" s="16"/>
      <c r="H37" s="16"/>
      <c r="I37" s="16"/>
      <c r="J37" s="16"/>
      <c r="K37" s="17"/>
      <c r="R37" s="25" t="s">
        <v>28</v>
      </c>
      <c r="S37" s="26" t="s">
        <v>30</v>
      </c>
      <c r="T37" s="27" t="s">
        <v>31</v>
      </c>
    </row>
    <row r="38" spans="1:20" x14ac:dyDescent="0.5">
      <c r="A38" s="16"/>
      <c r="B38" s="16" t="s">
        <v>12</v>
      </c>
      <c r="C38" s="16"/>
      <c r="D38" s="16"/>
      <c r="E38" s="16"/>
      <c r="F38" s="16"/>
      <c r="G38" s="16"/>
      <c r="H38" s="16"/>
      <c r="I38" s="16"/>
      <c r="J38" s="16"/>
      <c r="K38" s="17"/>
      <c r="R38" s="28" t="s">
        <v>29</v>
      </c>
      <c r="S38" s="29">
        <v>41562</v>
      </c>
      <c r="T38" s="30" t="s">
        <v>32</v>
      </c>
    </row>
    <row r="39" spans="1:20" x14ac:dyDescent="0.5">
      <c r="A39" s="16" t="s">
        <v>13</v>
      </c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20" x14ac:dyDescent="0.5">
      <c r="A40" s="16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20" x14ac:dyDescent="0.5">
      <c r="A41" s="16"/>
      <c r="B41" s="16"/>
      <c r="C41" s="16"/>
      <c r="D41" s="16"/>
      <c r="E41" s="16"/>
      <c r="F41" s="16"/>
      <c r="G41" s="18"/>
      <c r="H41" s="16"/>
      <c r="I41" s="16"/>
      <c r="J41" s="16"/>
      <c r="K41" s="17"/>
    </row>
    <row r="42" spans="1:20" x14ac:dyDescent="0.5">
      <c r="A42" s="4"/>
      <c r="B42" s="5" t="s">
        <v>15</v>
      </c>
      <c r="C42" s="5" t="s">
        <v>16</v>
      </c>
      <c r="D42" s="5" t="s">
        <v>17</v>
      </c>
      <c r="E42" s="5" t="s">
        <v>18</v>
      </c>
      <c r="F42" s="5" t="s">
        <v>19</v>
      </c>
      <c r="G42" s="18"/>
      <c r="H42" s="16"/>
      <c r="I42" s="16"/>
      <c r="J42" s="16"/>
      <c r="K42" s="17"/>
    </row>
    <row r="43" spans="1:20" ht="14.7" thickBot="1" x14ac:dyDescent="0.55000000000000004">
      <c r="A43" s="6" t="s">
        <v>20</v>
      </c>
      <c r="B43" s="7">
        <v>95</v>
      </c>
      <c r="C43" s="7">
        <v>90</v>
      </c>
      <c r="D43" s="8">
        <f>(B43+14.7)^0.285-14.4^0.285</f>
        <v>1.6760683649925228</v>
      </c>
      <c r="E43" s="8">
        <f>(C43+14.7)^0.285-14.4^0.285</f>
        <v>1.6256865422971662</v>
      </c>
      <c r="F43" s="9">
        <f>1-(E43/D43)</f>
        <v>3.0059527252983664E-2</v>
      </c>
      <c r="G43" s="19">
        <f>1-F43</f>
        <v>0.96994047274701634</v>
      </c>
      <c r="H43" s="16"/>
      <c r="I43" s="16"/>
      <c r="J43" s="16"/>
      <c r="K43" s="17"/>
    </row>
    <row r="44" spans="1:20" ht="14.7" thickTop="1" x14ac:dyDescent="0.5">
      <c r="A44" s="10"/>
      <c r="B44" s="10"/>
      <c r="C44" s="10"/>
      <c r="D44" s="10">
        <f>LN((B43+14.7)/(14.4))</f>
        <v>2.0305211606992297</v>
      </c>
      <c r="E44" s="10">
        <f>LN((C43+14.7)/(14.4))</f>
        <v>1.9838709112945363</v>
      </c>
      <c r="F44" s="11">
        <f>1-(E44/D44)</f>
        <v>2.2974520190978454E-2</v>
      </c>
      <c r="G44" s="19">
        <f>1-F44</f>
        <v>0.97702547980902155</v>
      </c>
      <c r="H44" s="16"/>
      <c r="I44" s="16"/>
      <c r="J44" s="16"/>
      <c r="K44" s="17"/>
    </row>
    <row r="45" spans="1:20" x14ac:dyDescent="0.5">
      <c r="A45" s="20"/>
      <c r="B45" s="21"/>
      <c r="C45" s="21"/>
      <c r="D45" s="20"/>
      <c r="E45" s="20"/>
      <c r="F45" s="20"/>
      <c r="G45" s="20"/>
      <c r="H45" s="20"/>
      <c r="I45" s="20"/>
      <c r="J45" s="20"/>
      <c r="K45" s="22"/>
    </row>
  </sheetData>
  <mergeCells count="2">
    <mergeCell ref="A26:K27"/>
    <mergeCell ref="A1:P3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7017 Report Template" ma:contentTypeID="0x0101001E84D54487F0124DAB4687DA4F2E4CC100C2AC1BA7E73B194FAE0C38A9E19482C5" ma:contentTypeVersion="0" ma:contentTypeDescription="" ma:contentTypeScope="" ma:versionID="814ecb8014a7fefe6b54248f18c263e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F8C81-56C1-4389-B6E6-058AA6C13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313B02-1764-4B8B-B48F-D92E68DEDD1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D9313C-14C9-4154-9B3C-ECD0262D1B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Dossche</dc:creator>
  <cp:lastModifiedBy>Graham Coats</cp:lastModifiedBy>
  <dcterms:created xsi:type="dcterms:W3CDTF">2013-10-14T11:50:38Z</dcterms:created>
  <dcterms:modified xsi:type="dcterms:W3CDTF">2016-10-27T04:17:54Z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0x0101001E84D54487F0124DAB4687DA4F2E4CC100C2AC1BA7E73B194FAE0C38A9E19482C5</vt:lpwstr>
  </property>
</Properties>
</file>